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2150" windowHeight="8010"/>
  </bookViews>
  <sheets>
    <sheet name="Смета пассивного оборудования" sheetId="3" r:id="rId1"/>
    <sheet name="Смета активного оборудования" sheetId="4" r:id="rId2"/>
    <sheet name="Лист1" sheetId="1" r:id="rId3"/>
    <sheet name="Лист2" sheetId="2" r:id="rId4"/>
  </sheets>
  <calcPr calcId="152511"/>
</workbook>
</file>

<file path=xl/calcChain.xml><?xml version="1.0" encoding="utf-8"?>
<calcChain xmlns="http://schemas.openxmlformats.org/spreadsheetml/2006/main">
  <c r="D9" i="3" l="1"/>
  <c r="D9" i="4"/>
  <c r="B11" i="1"/>
  <c r="D8" i="4"/>
  <c r="B10" i="1"/>
  <c r="D7" i="4"/>
  <c r="B9" i="1"/>
  <c r="D6" i="4" l="1"/>
  <c r="D5" i="4"/>
  <c r="D10" i="4" s="1"/>
  <c r="B2" i="1"/>
  <c r="D7" i="3"/>
  <c r="B7" i="1"/>
  <c r="D5" i="3" l="1"/>
  <c r="D10" i="3" s="1"/>
  <c r="B12" i="2" l="1"/>
  <c r="B11" i="2"/>
  <c r="B10" i="2"/>
  <c r="B9" i="2"/>
  <c r="B8" i="2"/>
  <c r="B7" i="2"/>
  <c r="B6" i="2"/>
  <c r="B5" i="2"/>
  <c r="B4" i="2"/>
  <c r="B3" i="2"/>
  <c r="B2" i="2"/>
</calcChain>
</file>

<file path=xl/sharedStrings.xml><?xml version="1.0" encoding="utf-8"?>
<sst xmlns="http://schemas.openxmlformats.org/spreadsheetml/2006/main" count="64" uniqueCount="50">
  <si>
    <t>https://market.yandex.ru/product/8288867?hid=91088&amp;track=tabs</t>
  </si>
  <si>
    <t>http://brstar.ru/catalog/product_descripts/group_id/1/prod_id/2097794</t>
  </si>
  <si>
    <t>Сервер</t>
  </si>
  <si>
    <t>сист адм</t>
  </si>
  <si>
    <t>ресепшен</t>
  </si>
  <si>
    <t>приём прав ниж</t>
  </si>
  <si>
    <t>приём прав верх</t>
  </si>
  <si>
    <t>приём лев ниж</t>
  </si>
  <si>
    <t>приём лев верх</t>
  </si>
  <si>
    <t>колл ниж прав</t>
  </si>
  <si>
    <t>колл ниж лев</t>
  </si>
  <si>
    <t>колл верх прав</t>
  </si>
  <si>
    <t>глав адм</t>
  </si>
  <si>
    <t>https://supr.ru/catalog/utp_4pr_indoor_/</t>
  </si>
  <si>
    <t>https://www.chipdip.ru/product0/8680706732</t>
  </si>
  <si>
    <t>http://www.xcom-shop.ru/cabeus_ws-8p8c-cat5e-1_518200.html?utm_source=xcom&amp;utm_campaign=similar&amp;utm_content=518200&amp;utm_term=2536</t>
  </si>
  <si>
    <t>20 * 50</t>
  </si>
  <si>
    <t>http://videoglaz.ru/kabel-kanaly/dks/dks-korob-tmc-25x17-00304?utm_source=yandex_market&amp;utm_medium=cpc&amp;utm_campaign=9&amp;utm_content=657&amp;_openstat=bWFya2V0LnlhbmRleC5ydTvQmtCw0LHQtdC70Ywt0LrQsNC90LDQuyDQlNCa0KEg0JrQvtGA0L7QsSBUTUMgMjV4MTcgMDAzMDQ7R05PSjEyQWF5R0JlSzBWWDV5TXFLUTs&amp;frommarket=https%3A//market.yandex.ru/search%3Fclid%3D545%26cvredirect%3D0%26text%3D%D0%BA%D0%BE%D1%80%D0%BE%D0%B1+%D0%B4%D0%BB%D1%8F+%D1%83%D0%BA%D0%BB%D0%B0%D0%B4%D0%BA%D0%B8+%D0%BA%D0%B0%D0%B1%D0%B5%D0%BB%D1%8F&amp;ymclid=902692712518732887100002</t>
  </si>
  <si>
    <t>http://xn---19-5cd3c5cza1a.xn--p1ai/%D0%BF%D0%B0%D1%82%D1%87-%D0%BF%D0%B0%D0%BD%D0%B5%D0%BB%D1%8C-24-%D0%BF%D0%BE%D1%80%D1%82%D0%B0.html</t>
  </si>
  <si>
    <t xml:space="preserve">1.250 </t>
  </si>
  <si>
    <t>Витая пара 8 жил 5 категория 305м</t>
  </si>
  <si>
    <t>http://xn---19-5cd3c5cza1a.xn--p1ai/6u-600x450-%D1%81%D0%B5%D1%80%D1%8B%D0%B9-%D0%AD.html</t>
  </si>
  <si>
    <t>Телекоммуникационный шкаф 19" настенный</t>
  </si>
  <si>
    <t>5.056</t>
  </si>
  <si>
    <t>Патч-панель 19" 24 порта</t>
  </si>
  <si>
    <t>Итого:</t>
  </si>
  <si>
    <t>Коммутатор D-link DGS-1210-28/C1A</t>
  </si>
  <si>
    <t>Компьютер BrandStar Офисный 1100508 10шт</t>
  </si>
  <si>
    <t>Активное сетевое оборудование:</t>
  </si>
  <si>
    <t>Остальное активное оборудование:</t>
  </si>
  <si>
    <t>Цена</t>
  </si>
  <si>
    <t xml:space="preserve"> Цена</t>
  </si>
  <si>
    <t>http://brstar.ru/catalog/product_descripts/prod_id/2069526</t>
  </si>
  <si>
    <t>Монитор Samsung 18.5" S19F350HNI</t>
  </si>
  <si>
    <t>https://www.citilink.ru/catalog/computers_and_notebooks/periferiya/mouses/866465/</t>
  </si>
  <si>
    <t>Мышь OKLICK 145M</t>
  </si>
  <si>
    <t>Клавиатура OKLICK 100M</t>
  </si>
  <si>
    <t>https://www.citilink.ru/catalog/computers_and_notebooks/periferiya/keyboards/654570/</t>
  </si>
  <si>
    <t>Пробивка бетонных и кирпичных стен(от 10 до 50мм)</t>
  </si>
  <si>
    <t>Ед. измерения</t>
  </si>
  <si>
    <t>Кол-во</t>
  </si>
  <si>
    <t>шт</t>
  </si>
  <si>
    <t>Упаковка коннекторов RJ-45 100шт</t>
  </si>
  <si>
    <t>м</t>
  </si>
  <si>
    <t xml:space="preserve">Короб настенный для кабеля </t>
  </si>
  <si>
    <t xml:space="preserve">Розетки RJ-45 </t>
  </si>
  <si>
    <t>Пассивное оборудование</t>
  </si>
  <si>
    <t>Наименование</t>
  </si>
  <si>
    <t>Шт.</t>
  </si>
  <si>
    <t>Принтер HP LaserJet Pro M104a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</si>
</sst>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1"/>
    <xf numFmtId="20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4" fontId="4" fillId="0" borderId="0" xfId="1" applyNumberFormat="1"/>
    <xf numFmtId="3" fontId="0" fillId="0" borderId="0" xfId="0" applyNumberFormat="1"/>
    <xf numFmtId="0" fontId="3" fillId="0" borderId="0" xfId="0" applyFont="1"/>
    <xf numFmtId="0" fontId="2" fillId="0" borderId="0" xfId="0" applyFont="1"/>
    <xf numFmtId="2" fontId="0" fillId="0" borderId="0" xfId="2" applyNumberFormat="1" applyFont="1"/>
    <xf numFmtId="44" fontId="0" fillId="0" borderId="0" xfId="0" applyNumberFormat="1"/>
    <xf numFmtId="44" fontId="0" fillId="0" borderId="0" xfId="0" applyNumberFormat="1" applyAlignment="1">
      <alignment horizontal="right"/>
    </xf>
    <xf numFmtId="44" fontId="0" fillId="0" borderId="0" xfId="2" applyNumberFormat="1" applyFont="1" applyAlignment="1">
      <alignment horizontal="right"/>
    </xf>
    <xf numFmtId="0" fontId="0" fillId="0" borderId="0" xfId="0" applyAlignment="1">
      <alignment horizontal="center"/>
    </xf>
    <xf numFmtId="44" fontId="0" fillId="0" borderId="0" xfId="2" applyFont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2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vertical="center" wrapText="1"/>
    </xf>
  </cellXfs>
  <cellStyles count="3">
    <cellStyle name="Гиперссылка" xfId="1" builtinId="8"/>
    <cellStyle name="Денежный" xfId="2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brstar.ru/catalog/product_descripts/prod_id/2069526" TargetMode="External"/><Relationship Id="rId3" Type="http://schemas.openxmlformats.org/officeDocument/2006/relationships/hyperlink" Target="http://www.xcom-shop.ru/cabeus_ws-8p8c-cat5e-1_518200.html?utm_source=xcom&amp;utm_campaign=similar&amp;utm_content=518200&amp;utm_term=2536" TargetMode="External"/><Relationship Id="rId7" Type="http://schemas.openxmlformats.org/officeDocument/2006/relationships/hyperlink" Target="https://market.yandex.ru/product/8288867?hid=91088&amp;track=tabs" TargetMode="External"/><Relationship Id="rId2" Type="http://schemas.openxmlformats.org/officeDocument/2006/relationships/hyperlink" Target="https://supr.ru/catalog/utp_4pr_indoor_/" TargetMode="External"/><Relationship Id="rId1" Type="http://schemas.openxmlformats.org/officeDocument/2006/relationships/hyperlink" Target="http://brstar.ru/catalog/product_descripts/group_id/1/prod_id/2097794" TargetMode="External"/><Relationship Id="rId6" Type="http://schemas.openxmlformats.org/officeDocument/2006/relationships/hyperlink" Target="http://&#1096;&#1082;&#1072;&#1092;&#1099;-19.&#1088;&#1092;/%D0%BF%D0%B0%D1%82%D1%87-%D0%BF%D0%B0%D0%BD%D0%B5%D0%BB%D1%8C-24-%D0%BF%D0%BE%D1%80%D1%82%D0%B0.html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://&#1096;&#1082;&#1072;&#1092;&#1099;-19.&#1088;&#1092;/6u-600x450-%D1%81%D0%B5%D1%80%D1%8B%D0%B9-%D0%AD.html" TargetMode="External"/><Relationship Id="rId10" Type="http://schemas.openxmlformats.org/officeDocument/2006/relationships/hyperlink" Target="https://www.citilink.ru/catalog/computers_and_notebooks/periferiya/keyboards/654570/" TargetMode="External"/><Relationship Id="rId4" Type="http://schemas.openxmlformats.org/officeDocument/2006/relationships/hyperlink" Target="https://www.chipdip.ru/product0/8680706732" TargetMode="External"/><Relationship Id="rId9" Type="http://schemas.openxmlformats.org/officeDocument/2006/relationships/hyperlink" Target="https://www.citilink.ru/catalog/computers_and_notebooks/periferiya/mouses/8664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A16" sqref="A16"/>
    </sheetView>
  </sheetViews>
  <sheetFormatPr defaultRowHeight="15" x14ac:dyDescent="0.25"/>
  <cols>
    <col min="1" max="1" width="50.42578125" customWidth="1"/>
    <col min="2" max="2" width="13.85546875" customWidth="1"/>
    <col min="3" max="3" width="13.5703125" customWidth="1"/>
    <col min="4" max="4" width="13" customWidth="1"/>
  </cols>
  <sheetData>
    <row r="1" spans="1:4" x14ac:dyDescent="0.25">
      <c r="A1" s="18" t="s">
        <v>46</v>
      </c>
      <c r="B1" s="18"/>
      <c r="C1" s="18"/>
      <c r="D1" s="18"/>
    </row>
    <row r="2" spans="1:4" x14ac:dyDescent="0.25">
      <c r="A2" t="s">
        <v>47</v>
      </c>
      <c r="B2" t="s">
        <v>40</v>
      </c>
      <c r="C2" t="s">
        <v>39</v>
      </c>
      <c r="D2" s="13" t="s">
        <v>30</v>
      </c>
    </row>
    <row r="3" spans="1:4" x14ac:dyDescent="0.25">
      <c r="A3" t="s">
        <v>20</v>
      </c>
      <c r="B3">
        <v>1</v>
      </c>
      <c r="C3" t="s">
        <v>41</v>
      </c>
      <c r="D3" s="10">
        <v>4541</v>
      </c>
    </row>
    <row r="4" spans="1:4" x14ac:dyDescent="0.25">
      <c r="A4" t="s">
        <v>42</v>
      </c>
      <c r="B4">
        <v>1</v>
      </c>
      <c r="C4" t="s">
        <v>41</v>
      </c>
      <c r="D4" s="10">
        <v>350</v>
      </c>
    </row>
    <row r="5" spans="1:4" x14ac:dyDescent="0.25">
      <c r="A5" t="s">
        <v>45</v>
      </c>
      <c r="B5">
        <v>20</v>
      </c>
      <c r="C5" t="s">
        <v>41</v>
      </c>
      <c r="D5" s="10">
        <f>50*20</f>
        <v>1000</v>
      </c>
    </row>
    <row r="6" spans="1:4" x14ac:dyDescent="0.25">
      <c r="A6" s="20" t="s">
        <v>22</v>
      </c>
      <c r="B6">
        <v>1</v>
      </c>
      <c r="C6" t="s">
        <v>41</v>
      </c>
      <c r="D6" s="11">
        <v>5056</v>
      </c>
    </row>
    <row r="7" spans="1:4" x14ac:dyDescent="0.25">
      <c r="A7" t="s">
        <v>44</v>
      </c>
      <c r="B7">
        <v>44</v>
      </c>
      <c r="C7" t="s">
        <v>43</v>
      </c>
      <c r="D7" s="10">
        <f>4*11*55</f>
        <v>2420</v>
      </c>
    </row>
    <row r="8" spans="1:4" x14ac:dyDescent="0.25">
      <c r="A8" t="s">
        <v>24</v>
      </c>
      <c r="B8">
        <v>1</v>
      </c>
      <c r="C8" t="s">
        <v>41</v>
      </c>
      <c r="D8" s="12">
        <v>1250</v>
      </c>
    </row>
    <row r="9" spans="1:4" x14ac:dyDescent="0.25">
      <c r="A9" t="s">
        <v>38</v>
      </c>
      <c r="B9">
        <v>3</v>
      </c>
      <c r="C9" t="s">
        <v>41</v>
      </c>
      <c r="D9" s="14">
        <f>600*3</f>
        <v>1800</v>
      </c>
    </row>
    <row r="10" spans="1:4" x14ac:dyDescent="0.25">
      <c r="A10" t="s">
        <v>25</v>
      </c>
      <c r="D10" s="10">
        <f>SUM(D3:D9)</f>
        <v>16417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D10"/>
    </sheetView>
  </sheetViews>
  <sheetFormatPr defaultRowHeight="15" x14ac:dyDescent="0.25"/>
  <cols>
    <col min="1" max="1" width="55.7109375" bestFit="1" customWidth="1"/>
    <col min="2" max="2" width="9.42578125" bestFit="1" customWidth="1"/>
    <col min="3" max="3" width="18.140625" bestFit="1" customWidth="1"/>
    <col min="4" max="4" width="17" bestFit="1" customWidth="1"/>
  </cols>
  <sheetData>
    <row r="1" spans="1:4" ht="18.75" x14ac:dyDescent="0.3">
      <c r="A1" s="19" t="s">
        <v>28</v>
      </c>
      <c r="B1" s="19"/>
      <c r="C1" s="19"/>
      <c r="D1" s="19"/>
    </row>
    <row r="2" spans="1:4" ht="18.75" x14ac:dyDescent="0.3">
      <c r="A2" s="15" t="s">
        <v>47</v>
      </c>
      <c r="B2" s="15" t="s">
        <v>40</v>
      </c>
      <c r="C2" s="15" t="s">
        <v>39</v>
      </c>
      <c r="D2" s="16" t="s">
        <v>31</v>
      </c>
    </row>
    <row r="3" spans="1:4" ht="18.75" x14ac:dyDescent="0.3">
      <c r="A3" s="15" t="s">
        <v>26</v>
      </c>
      <c r="B3" s="15">
        <v>1</v>
      </c>
      <c r="C3" s="15" t="s">
        <v>48</v>
      </c>
      <c r="D3" s="17">
        <v>9080</v>
      </c>
    </row>
    <row r="4" spans="1:4" ht="18.75" x14ac:dyDescent="0.3">
      <c r="A4" s="19" t="s">
        <v>29</v>
      </c>
      <c r="B4" s="19"/>
      <c r="C4" s="19"/>
      <c r="D4" s="19"/>
    </row>
    <row r="5" spans="1:4" ht="18.75" x14ac:dyDescent="0.3">
      <c r="A5" s="15" t="s">
        <v>27</v>
      </c>
      <c r="B5" s="15">
        <v>10</v>
      </c>
      <c r="C5" s="15" t="s">
        <v>48</v>
      </c>
      <c r="D5" s="17">
        <f>16131*10</f>
        <v>161310</v>
      </c>
    </row>
    <row r="6" spans="1:4" ht="18.75" x14ac:dyDescent="0.3">
      <c r="A6" s="15" t="s">
        <v>49</v>
      </c>
      <c r="B6" s="15">
        <v>5</v>
      </c>
      <c r="C6" s="15" t="s">
        <v>48</v>
      </c>
      <c r="D6" s="17">
        <f>7200*5</f>
        <v>36000</v>
      </c>
    </row>
    <row r="7" spans="1:4" ht="18.75" x14ac:dyDescent="0.3">
      <c r="A7" s="15" t="s">
        <v>33</v>
      </c>
      <c r="B7" s="15">
        <v>10</v>
      </c>
      <c r="C7" s="15" t="s">
        <v>48</v>
      </c>
      <c r="D7" s="17">
        <f>4666*10</f>
        <v>46660</v>
      </c>
    </row>
    <row r="8" spans="1:4" ht="18.75" x14ac:dyDescent="0.3">
      <c r="A8" s="15" t="s">
        <v>35</v>
      </c>
      <c r="B8" s="15">
        <v>10</v>
      </c>
      <c r="C8" s="15" t="s">
        <v>48</v>
      </c>
      <c r="D8" s="17">
        <f>190*10</f>
        <v>1900</v>
      </c>
    </row>
    <row r="9" spans="1:4" ht="18.75" x14ac:dyDescent="0.3">
      <c r="A9" s="15" t="s">
        <v>36</v>
      </c>
      <c r="B9" s="15">
        <v>10</v>
      </c>
      <c r="C9" s="15" t="s">
        <v>48</v>
      </c>
      <c r="D9" s="17">
        <f>450*10</f>
        <v>4500</v>
      </c>
    </row>
    <row r="10" spans="1:4" ht="18.75" x14ac:dyDescent="0.3">
      <c r="A10" s="15" t="s">
        <v>25</v>
      </c>
      <c r="B10" s="15"/>
      <c r="C10" s="15"/>
      <c r="D10" s="17">
        <f>SUM(D3:D9)</f>
        <v>259450</v>
      </c>
    </row>
  </sheetData>
  <mergeCells count="2">
    <mergeCell ref="A4:D4"/>
    <mergeCell ref="A1:D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>
      <selection activeCell="A2" sqref="A2"/>
    </sheetView>
  </sheetViews>
  <sheetFormatPr defaultRowHeight="15" x14ac:dyDescent="0.25"/>
  <cols>
    <col min="1" max="1" width="157.5703125" customWidth="1"/>
    <col min="2" max="2" width="13.140625" bestFit="1" customWidth="1"/>
  </cols>
  <sheetData>
    <row r="1" spans="1:3" x14ac:dyDescent="0.25">
      <c r="A1" s="1" t="s">
        <v>0</v>
      </c>
      <c r="B1">
        <v>9080</v>
      </c>
    </row>
    <row r="2" spans="1:3" x14ac:dyDescent="0.25">
      <c r="A2" s="1" t="s">
        <v>1</v>
      </c>
      <c r="B2" s="9">
        <f>16131*10</f>
        <v>161310</v>
      </c>
    </row>
    <row r="3" spans="1:3" x14ac:dyDescent="0.25">
      <c r="A3" s="5" t="s">
        <v>13</v>
      </c>
      <c r="B3" s="4">
        <v>4541</v>
      </c>
    </row>
    <row r="4" spans="1:3" x14ac:dyDescent="0.25">
      <c r="A4" s="1" t="s">
        <v>14</v>
      </c>
      <c r="B4">
        <v>350</v>
      </c>
    </row>
    <row r="5" spans="1:3" x14ac:dyDescent="0.25">
      <c r="A5" s="1" t="s">
        <v>15</v>
      </c>
      <c r="B5" t="s">
        <v>16</v>
      </c>
    </row>
    <row r="6" spans="1:3" x14ac:dyDescent="0.25">
      <c r="A6" s="1" t="s">
        <v>21</v>
      </c>
      <c r="B6" s="6" t="s">
        <v>23</v>
      </c>
    </row>
    <row r="7" spans="1:3" x14ac:dyDescent="0.25">
      <c r="A7" s="8" t="s">
        <v>17</v>
      </c>
      <c r="B7" s="7">
        <f>4*11*55</f>
        <v>2420</v>
      </c>
      <c r="C7" s="2"/>
    </row>
    <row r="8" spans="1:3" x14ac:dyDescent="0.25">
      <c r="A8" s="1" t="s">
        <v>18</v>
      </c>
      <c r="B8" t="s">
        <v>19</v>
      </c>
    </row>
    <row r="9" spans="1:3" x14ac:dyDescent="0.25">
      <c r="A9" s="1" t="s">
        <v>32</v>
      </c>
      <c r="B9">
        <f>4666*10</f>
        <v>46660</v>
      </c>
    </row>
    <row r="10" spans="1:3" x14ac:dyDescent="0.25">
      <c r="A10" s="1" t="s">
        <v>34</v>
      </c>
      <c r="B10">
        <f>190*10</f>
        <v>1900</v>
      </c>
    </row>
    <row r="11" spans="1:3" x14ac:dyDescent="0.25">
      <c r="A11" s="1" t="s">
        <v>37</v>
      </c>
      <c r="B11">
        <f>450*10</f>
        <v>4500</v>
      </c>
    </row>
    <row r="17" spans="3:3" x14ac:dyDescent="0.25">
      <c r="C17" s="3"/>
    </row>
  </sheetData>
  <hyperlinks>
    <hyperlink ref="A2" r:id="rId1"/>
    <hyperlink ref="A3" r:id="rId2"/>
    <hyperlink ref="A5" r:id="rId3"/>
    <hyperlink ref="A4" r:id="rId4"/>
    <hyperlink ref="A6" r:id="rId5"/>
    <hyperlink ref="A8" r:id="rId6"/>
    <hyperlink ref="A1" r:id="rId7"/>
    <hyperlink ref="A9" r:id="rId8"/>
    <hyperlink ref="A10" r:id="rId9"/>
    <hyperlink ref="A11" r:id="rId10"/>
  </hyperlinks>
  <pageMargins left="0.7" right="0.7" top="0.75" bottom="0.75" header="0.3" footer="0.3"/>
  <pageSetup paperSize="9" orientation="portrait" verticalDpi="0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I19" sqref="I19"/>
    </sheetView>
  </sheetViews>
  <sheetFormatPr defaultRowHeight="15" x14ac:dyDescent="0.25"/>
  <cols>
    <col min="1" max="1" width="16.5703125" bestFit="1" customWidth="1"/>
    <col min="2" max="2" width="10" bestFit="1" customWidth="1"/>
  </cols>
  <sheetData>
    <row r="1" spans="1:2" x14ac:dyDescent="0.25">
      <c r="A1" t="s">
        <v>2</v>
      </c>
      <c r="B1">
        <v>3496</v>
      </c>
    </row>
    <row r="2" spans="1:2" x14ac:dyDescent="0.25">
      <c r="A2" t="s">
        <v>3</v>
      </c>
      <c r="B2">
        <f>1685+4096+480</f>
        <v>6261</v>
      </c>
    </row>
    <row r="3" spans="1:2" x14ac:dyDescent="0.25">
      <c r="A3" t="s">
        <v>4</v>
      </c>
      <c r="B3">
        <f>2397+5984+902+524</f>
        <v>9807</v>
      </c>
    </row>
    <row r="4" spans="1:2" x14ac:dyDescent="0.25">
      <c r="A4" t="s">
        <v>8</v>
      </c>
      <c r="B4">
        <f>2397+5984+579+972+370</f>
        <v>10302</v>
      </c>
    </row>
    <row r="5" spans="1:2" x14ac:dyDescent="0.25">
      <c r="A5" t="s">
        <v>7</v>
      </c>
      <c r="B5">
        <f>2397+5984+4321+972+370</f>
        <v>14044</v>
      </c>
    </row>
    <row r="6" spans="1:2" x14ac:dyDescent="0.25">
      <c r="A6" t="s">
        <v>6</v>
      </c>
      <c r="B6">
        <f>2397+958+574+930+370</f>
        <v>5229</v>
      </c>
    </row>
    <row r="7" spans="1:2" x14ac:dyDescent="0.25">
      <c r="A7" t="s">
        <v>5</v>
      </c>
      <c r="B7">
        <f>2397+958+4337+930+390</f>
        <v>9012</v>
      </c>
    </row>
    <row r="8" spans="1:2" x14ac:dyDescent="0.25">
      <c r="A8" t="s">
        <v>10</v>
      </c>
      <c r="B8">
        <f>4004+1942+3195+1800+967+370</f>
        <v>12278</v>
      </c>
    </row>
    <row r="9" spans="1:2" x14ac:dyDescent="0.25">
      <c r="A9" t="s">
        <v>9</v>
      </c>
      <c r="B9">
        <f>4004+1942+3195+1800+967+370</f>
        <v>12278</v>
      </c>
    </row>
    <row r="10" spans="1:2" x14ac:dyDescent="0.25">
      <c r="A10" t="s">
        <v>11</v>
      </c>
      <c r="B10">
        <f>4004+1942+3195+2544+1902+974+370</f>
        <v>14931</v>
      </c>
    </row>
    <row r="11" spans="1:2" x14ac:dyDescent="0.25">
      <c r="A11" t="s">
        <v>12</v>
      </c>
      <c r="B11">
        <f>4004+1942+3195+3165+1054+943</f>
        <v>14303</v>
      </c>
    </row>
    <row r="12" spans="1:2" x14ac:dyDescent="0.25">
      <c r="B12">
        <f>(SUM(B1:B11)/1000+11*3)+((SUM(B1:B11)/1000+11*3)/100*13)</f>
        <v>163.78333000000001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 пассивного оборудования</vt:lpstr>
      <vt:lpstr>Смета активного оборудования</vt:lpstr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2017-04-13T10:21:24Z</dcterms:modified>
</cp:coreProperties>
</file>